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925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<sst xmlns="http://schemas.openxmlformats.org/spreadsheetml/2006/main" count="134" uniqueCount="100">
  <si>
    <t>п/п</t>
  </si>
  <si>
    <t>%</t>
  </si>
  <si>
    <t>Справочно:</t>
  </si>
  <si>
    <t>т.кВтч</t>
  </si>
  <si>
    <t>Присоединенная мощность</t>
  </si>
  <si>
    <t>МВА</t>
  </si>
  <si>
    <t>Плата за потери</t>
  </si>
  <si>
    <t>Объем полезного отпуска на сторону</t>
  </si>
  <si>
    <t>Ставка на оплату потерь</t>
  </si>
  <si>
    <t>руб/МВтч</t>
  </si>
  <si>
    <t>4. Потери в сетях на сторону</t>
  </si>
  <si>
    <t>КАЛЬКУЛЯЦИЯ</t>
  </si>
  <si>
    <t>СТОИМОСТИ  УСЛУГ  ПО  ПЕРЕДАЧЕ  ЭЛЕКТРОЭНЕРГИИ</t>
  </si>
  <si>
    <t>ОАО "Минудобрения"</t>
  </si>
  <si>
    <t xml:space="preserve">          на</t>
  </si>
  <si>
    <t>год</t>
  </si>
  <si>
    <t xml:space="preserve"> </t>
  </si>
  <si>
    <t>Регули-</t>
  </si>
  <si>
    <t>Коэфф.</t>
  </si>
  <si>
    <t>Предложения УРТ</t>
  </si>
  <si>
    <t xml:space="preserve">Наименование  </t>
  </si>
  <si>
    <t>Ед.</t>
  </si>
  <si>
    <t>Утверждено</t>
  </si>
  <si>
    <t>Факт</t>
  </si>
  <si>
    <t>руемый-</t>
  </si>
  <si>
    <t>изменен.</t>
  </si>
  <si>
    <t>коэфф.</t>
  </si>
  <si>
    <t>коэф.изм</t>
  </si>
  <si>
    <t>№№</t>
  </si>
  <si>
    <t>изм.</t>
  </si>
  <si>
    <t>период</t>
  </si>
  <si>
    <t>затраты</t>
  </si>
  <si>
    <t xml:space="preserve">изм. </t>
  </si>
  <si>
    <t>по отнош</t>
  </si>
  <si>
    <t>статей</t>
  </si>
  <si>
    <t>на</t>
  </si>
  <si>
    <t>к утв.</t>
  </si>
  <si>
    <t>к предл.</t>
  </si>
  <si>
    <t>2010г.</t>
  </si>
  <si>
    <t>предпр.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</si>
  <si>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</si>
  <si>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</si>
  <si>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</si>
  <si>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</si>
  <si>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</si>
  <si>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</si>
  <si>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</si>
  <si>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</si>
  <si>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</si>
  <si>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</si>
  <si>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Зарплата основная и дополнительная</t>
  </si>
  <si>
    <t xml:space="preserve"> производственных  рабочих</t>
  </si>
  <si>
    <t>тыс.руб.</t>
  </si>
  <si>
    <t>Отчисления  на социальные  нужды</t>
  </si>
  <si>
    <t>Общепроизводствен. расходы,в т.ч.:</t>
  </si>
  <si>
    <t>3.1.</t>
  </si>
  <si>
    <t xml:space="preserve">Амортизация производственного  </t>
  </si>
  <si>
    <t>оборудования, транспортных средств,</t>
  </si>
  <si>
    <t>зданий, сооружений</t>
  </si>
  <si>
    <t>3.2.</t>
  </si>
  <si>
    <t xml:space="preserve">Ремонт основных фондов </t>
  </si>
  <si>
    <t>3.3.</t>
  </si>
  <si>
    <t xml:space="preserve">Зарплата основная и дополнительная, </t>
  </si>
  <si>
    <t>отчисления на соцнужды прочего</t>
  </si>
  <si>
    <t>производственного персонала</t>
  </si>
  <si>
    <t>3.4.</t>
  </si>
  <si>
    <t>Прочие  расходы</t>
  </si>
  <si>
    <t>Итого  цеховая  себестоимость</t>
  </si>
  <si>
    <t>Уд. вес объема поступления эл/энергии на сторону, в общем объеме поступления эл/энергии в сеть</t>
  </si>
  <si>
    <t xml:space="preserve">на  сторону,  в общем  объеме  </t>
  </si>
  <si>
    <t>поступления эл/энергии в сеть</t>
  </si>
  <si>
    <t>Цеховая  себестоимость эл/энергии</t>
  </si>
  <si>
    <t>отпускаемой  на  сторону</t>
  </si>
  <si>
    <t>Общехозяйственные  расходы</t>
  </si>
  <si>
    <t>Полная себестоимость по содержанию</t>
  </si>
  <si>
    <t xml:space="preserve">  электрических сетей</t>
  </si>
  <si>
    <t xml:space="preserve">Рентабельность  </t>
  </si>
  <si>
    <t xml:space="preserve">Прибыль </t>
  </si>
  <si>
    <t>11</t>
  </si>
  <si>
    <t>НВВ на содержание электр. сетей</t>
  </si>
  <si>
    <t>12</t>
  </si>
  <si>
    <t>13</t>
  </si>
  <si>
    <t>Ставка на содержание эл.сетей</t>
  </si>
  <si>
    <t>руб/МВА</t>
  </si>
  <si>
    <t>14</t>
  </si>
  <si>
    <t>15</t>
  </si>
  <si>
    <t>тыс.кВтч</t>
  </si>
  <si>
    <t>16</t>
  </si>
  <si>
    <t>1. Объем поступления  эл/энергии в сеть</t>
  </si>
  <si>
    <t>2. Объем поступления  эл/энергии на сторону</t>
  </si>
  <si>
    <t xml:space="preserve">3. Потери  в  сетях на сторону </t>
  </si>
  <si>
    <t>2011</t>
  </si>
  <si>
    <t>УРТ c</t>
  </si>
  <si>
    <t xml:space="preserve">к </t>
  </si>
  <si>
    <t xml:space="preserve"> 01.01.2011</t>
  </si>
  <si>
    <t>утв.</t>
  </si>
  <si>
    <t>2011г.</t>
  </si>
  <si>
    <t>УРТ</t>
  </si>
  <si>
    <t>17</t>
  </si>
  <si>
    <t>Одноставочный тариф на услуги по передаче эл/энергии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</si>
</sst>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00"/>
    <numFmt numFmtId="185" formatCode="#,##0.0000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18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 applyProtection="1">
      <alignment horizontal="right"/>
      <protection locked="0"/>
    </xf>
    <xf numFmtId="2" fontId="3" fillId="34" borderId="22" xfId="0" applyNumberFormat="1" applyFont="1" applyFill="1" applyBorder="1" applyAlignment="1" applyProtection="1">
      <alignment horizontal="right"/>
      <protection/>
    </xf>
    <xf numFmtId="0" fontId="3" fillId="34" borderId="22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19" xfId="0" applyNumberFormat="1" applyFont="1" applyFill="1" applyBorder="1" applyAlignment="1" applyProtection="1">
      <alignment horizontal="right"/>
      <protection/>
    </xf>
    <xf numFmtId="0" fontId="3" fillId="34" borderId="19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33" borderId="18" xfId="0" applyNumberFormat="1" applyFont="1" applyFill="1" applyBorder="1" applyAlignment="1" applyProtection="1">
      <alignment horizontal="right"/>
      <protection/>
    </xf>
    <xf numFmtId="2" fontId="3" fillId="33" borderId="18" xfId="0" applyNumberFormat="1" applyFont="1" applyFill="1" applyBorder="1" applyAlignment="1" applyProtection="1">
      <alignment horizontal="right"/>
      <protection/>
    </xf>
    <xf numFmtId="2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NumberFormat="1" applyFont="1" applyFill="1" applyBorder="1" applyAlignment="1" applyProtection="1">
      <alignment horizontal="right"/>
      <protection/>
    </xf>
    <xf numFmtId="2" fontId="3" fillId="33" borderId="21" xfId="0" applyNumberFormat="1" applyFont="1" applyFill="1" applyBorder="1" applyAlignment="1" applyProtection="1">
      <alignment horizontal="right"/>
      <protection/>
    </xf>
    <xf numFmtId="2" fontId="3" fillId="33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 locked="0"/>
    </xf>
    <xf numFmtId="2" fontId="3" fillId="34" borderId="21" xfId="0" applyNumberFormat="1" applyFont="1" applyFill="1" applyBorder="1" applyAlignment="1" applyProtection="1">
      <alignment horizontal="right"/>
      <protection/>
    </xf>
    <xf numFmtId="0" fontId="3" fillId="34" borderId="21" xfId="0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Border="1" applyAlignment="1">
      <alignment horizontal="center" vertical="top"/>
    </xf>
    <xf numFmtId="0" fontId="3" fillId="33" borderId="14" xfId="0" applyNumberFormat="1" applyFont="1" applyFill="1" applyBorder="1" applyAlignment="1" applyProtection="1">
      <alignment horizontal="right" vertical="center"/>
      <protection locked="0"/>
    </xf>
    <xf numFmtId="2" fontId="3" fillId="34" borderId="18" xfId="0" applyNumberFormat="1" applyFont="1" applyFill="1" applyBorder="1" applyAlignment="1" applyProtection="1">
      <alignment horizontal="right"/>
      <protection/>
    </xf>
    <xf numFmtId="0" fontId="3" fillId="34" borderId="18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>
      <alignment/>
    </xf>
    <xf numFmtId="49" fontId="1" fillId="0" borderId="2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33" borderId="20" xfId="0" applyNumberFormat="1" applyFont="1" applyFill="1" applyBorder="1" applyAlignment="1" applyProtection="1">
      <alignment horizontal="right" vertical="center"/>
      <protection/>
    </xf>
    <xf numFmtId="2" fontId="3" fillId="33" borderId="18" xfId="0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Border="1" applyAlignment="1">
      <alignment horizontal="center" vertical="top"/>
    </xf>
    <xf numFmtId="0" fontId="3" fillId="33" borderId="21" xfId="0" applyNumberFormat="1" applyFont="1" applyFill="1" applyBorder="1" applyAlignment="1" applyProtection="1">
      <alignment horizontal="right" vertical="center"/>
      <protection/>
    </xf>
    <xf numFmtId="2" fontId="3" fillId="33" borderId="21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/>
      <protection locked="0"/>
    </xf>
    <xf numFmtId="0" fontId="3" fillId="33" borderId="10" xfId="0" applyNumberFormat="1" applyFont="1" applyFill="1" applyBorder="1" applyAlignment="1" applyProtection="1">
      <alignment horizontal="right" vertical="top"/>
      <protection locked="0"/>
    </xf>
    <xf numFmtId="0" fontId="3" fillId="34" borderId="10" xfId="0" applyNumberFormat="1" applyFont="1" applyFill="1" applyBorder="1" applyAlignment="1" applyProtection="1">
      <alignment horizontal="right" vertical="top"/>
      <protection/>
    </xf>
    <xf numFmtId="49" fontId="1" fillId="0" borderId="18" xfId="0" applyNumberFormat="1" applyFont="1" applyBorder="1" applyAlignment="1">
      <alignment horizontal="center" vertical="top"/>
    </xf>
    <xf numFmtId="178" fontId="3" fillId="33" borderId="14" xfId="0" applyNumberFormat="1" applyFont="1" applyFill="1" applyBorder="1" applyAlignment="1" applyProtection="1">
      <alignment horizontal="right"/>
      <protection locked="0"/>
    </xf>
    <xf numFmtId="0" fontId="3" fillId="33" borderId="18" xfId="0" applyNumberFormat="1" applyFont="1" applyFill="1" applyBorder="1" applyAlignment="1">
      <alignment horizontal="right"/>
    </xf>
    <xf numFmtId="2" fontId="3" fillId="33" borderId="18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 applyProtection="1">
      <alignment horizontal="center"/>
      <protection/>
    </xf>
    <xf numFmtId="0" fontId="3" fillId="33" borderId="20" xfId="0" applyNumberFormat="1" applyFont="1" applyFill="1" applyBorder="1" applyAlignment="1" applyProtection="1">
      <alignment horizontal="right" vertical="top"/>
      <protection/>
    </xf>
    <xf numFmtId="0" fontId="3" fillId="33" borderId="18" xfId="0" applyNumberFormat="1" applyFont="1" applyFill="1" applyBorder="1" applyAlignment="1" applyProtection="1">
      <alignment horizontal="right" vertical="top"/>
      <protection/>
    </xf>
    <xf numFmtId="49" fontId="1" fillId="0" borderId="27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 applyProtection="1">
      <alignment horizontal="right" vertical="top"/>
      <protection/>
    </xf>
    <xf numFmtId="0" fontId="3" fillId="33" borderId="21" xfId="0" applyNumberFormat="1" applyFont="1" applyFill="1" applyBorder="1" applyAlignment="1" applyProtection="1">
      <alignment horizontal="right" vertical="top"/>
      <protection/>
    </xf>
    <xf numFmtId="2" fontId="3" fillId="34" borderId="18" xfId="0" applyNumberFormat="1" applyFont="1" applyFill="1" applyBorder="1" applyAlignment="1" applyProtection="1">
      <alignment horizontal="right" vertical="top"/>
      <protection/>
    </xf>
    <xf numFmtId="49" fontId="1" fillId="0" borderId="21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/>
      <protection/>
    </xf>
    <xf numFmtId="2" fontId="3" fillId="33" borderId="21" xfId="0" applyNumberFormat="1" applyFont="1" applyFill="1" applyBorder="1" applyAlignment="1" applyProtection="1">
      <alignment horizontal="right"/>
      <protection locked="0"/>
    </xf>
    <xf numFmtId="0" fontId="9" fillId="34" borderId="10" xfId="0" applyNumberFormat="1" applyFont="1" applyFill="1" applyBorder="1" applyAlignment="1" applyProtection="1">
      <alignment horizontal="right"/>
      <protection/>
    </xf>
    <xf numFmtId="0" fontId="1" fillId="0" borderId="28" xfId="0" applyFont="1" applyBorder="1" applyAlignment="1">
      <alignment/>
    </xf>
    <xf numFmtId="0" fontId="3" fillId="33" borderId="28" xfId="0" applyNumberFormat="1" applyFont="1" applyFill="1" applyBorder="1" applyAlignment="1">
      <alignment horizontal="right"/>
    </xf>
    <xf numFmtId="2" fontId="3" fillId="33" borderId="28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2" fontId="3" fillId="33" borderId="10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2" fontId="3" fillId="33" borderId="22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185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185" fontId="1" fillId="0" borderId="0" xfId="0" applyNumberFormat="1" applyFont="1" applyAlignment="1" applyProtection="1">
      <alignment/>
      <protection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/>
      <protection locked="0"/>
    </xf>
    <xf numFmtId="185" fontId="1" fillId="0" borderId="0" xfId="0" applyNumberFormat="1" applyFont="1" applyAlignment="1" applyProtection="1">
      <alignment horizontal="center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16" xfId="0" applyNumberFormat="1" applyFont="1" applyBorder="1" applyAlignment="1" applyProtection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left" vertical="top" wrapText="1"/>
      <protection/>
    </xf>
    <xf numFmtId="49" fontId="1" fillId="0" borderId="27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2" fillId="0" borderId="11" xfId="0" applyNumberFormat="1" applyFont="1" applyBorder="1" applyAlignment="1">
      <alignment wrapText="1"/>
    </xf>
    <xf numFmtId="49" fontId="12" fillId="0" borderId="28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00390625" style="5" customWidth="1"/>
    <col min="4" max="4" width="16.140625" style="0" customWidth="1"/>
    <col min="5" max="5" width="9.421875" style="0" customWidth="1"/>
    <col min="6" max="6" width="11.140625" style="0" customWidth="1"/>
    <col min="7" max="7" width="8.00390625" style="0" customWidth="1"/>
    <col min="8" max="8" width="10.140625" style="0" customWidth="1"/>
    <col min="9" max="9" width="7.7109375" style="0" customWidth="1"/>
    <col min="10" max="10" width="10.421875" style="0" customWidth="1"/>
    <col min="11" max="12" width="7.7109375" style="0" customWidth="1"/>
    <col min="13" max="13" width="25.28125" style="126" customWidth="1"/>
  </cols>
  <sheetData>
    <row r="1" spans="1:9" ht="15.75">
      <c r="A1" s="1"/>
      <c r="B1" s="2"/>
      <c r="C1" s="2"/>
      <c r="D1" s="134" t="s">
        <v>11</v>
      </c>
      <c r="E1" s="134"/>
      <c r="F1" s="134"/>
      <c r="G1" s="8"/>
      <c r="H1" s="2"/>
      <c r="I1" s="2"/>
    </row>
    <row r="2" spans="1:13" s="10" customFormat="1" ht="17.25" customHeight="1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M2" s="127"/>
    </row>
    <row r="3" spans="1:13" s="10" customFormat="1" ht="15.75">
      <c r="A3" s="11"/>
      <c r="B3" s="136" t="s">
        <v>13</v>
      </c>
      <c r="C3" s="136"/>
      <c r="D3" s="136"/>
      <c r="E3" s="136"/>
      <c r="F3" s="136"/>
      <c r="G3" s="136"/>
      <c r="H3" s="136"/>
      <c r="I3" s="136"/>
      <c r="J3" s="136"/>
      <c r="M3" s="127"/>
    </row>
    <row r="4" spans="1:13" s="10" customFormat="1" ht="15.75">
      <c r="A4" s="12"/>
      <c r="D4" s="9" t="s">
        <v>14</v>
      </c>
      <c r="E4" s="13" t="s">
        <v>91</v>
      </c>
      <c r="F4" s="9" t="s">
        <v>15</v>
      </c>
      <c r="G4" s="9"/>
      <c r="M4" s="127"/>
    </row>
    <row r="5" spans="1:13" s="10" customFormat="1" ht="12">
      <c r="A5" s="14"/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127"/>
    </row>
    <row r="6" spans="1:13" s="23" customFormat="1" ht="14.25">
      <c r="A6" s="17" t="s">
        <v>16</v>
      </c>
      <c r="B6" s="18" t="s">
        <v>16</v>
      </c>
      <c r="C6" s="19"/>
      <c r="D6" s="20"/>
      <c r="E6" s="17"/>
      <c r="F6" s="22"/>
      <c r="G6" s="22"/>
      <c r="H6" s="22" t="s">
        <v>17</v>
      </c>
      <c r="I6" s="22" t="s">
        <v>18</v>
      </c>
      <c r="J6" s="137" t="s">
        <v>19</v>
      </c>
      <c r="K6" s="138"/>
      <c r="L6" s="139"/>
      <c r="M6" s="128"/>
    </row>
    <row r="7" spans="1:13" s="23" customFormat="1" ht="12.75" customHeight="1">
      <c r="A7" s="24" t="s">
        <v>16</v>
      </c>
      <c r="B7" s="140" t="s">
        <v>20</v>
      </c>
      <c r="C7" s="141"/>
      <c r="D7" s="142"/>
      <c r="E7" s="25" t="s">
        <v>21</v>
      </c>
      <c r="F7" s="129" t="s">
        <v>22</v>
      </c>
      <c r="G7" s="26" t="s">
        <v>23</v>
      </c>
      <c r="H7" s="27" t="s">
        <v>24</v>
      </c>
      <c r="I7" s="27" t="s">
        <v>25</v>
      </c>
      <c r="J7" s="28"/>
      <c r="K7" s="22" t="s">
        <v>26</v>
      </c>
      <c r="L7" s="29" t="s">
        <v>27</v>
      </c>
      <c r="M7" s="128"/>
    </row>
    <row r="8" spans="1:13" s="23" customFormat="1" ht="15.75">
      <c r="A8" s="24" t="s">
        <v>28</v>
      </c>
      <c r="B8" s="30"/>
      <c r="C8" s="31"/>
      <c r="D8" s="32"/>
      <c r="E8" s="25" t="s">
        <v>29</v>
      </c>
      <c r="F8" s="129" t="s">
        <v>92</v>
      </c>
      <c r="G8" s="26"/>
      <c r="H8" s="27" t="s">
        <v>30</v>
      </c>
      <c r="I8" s="27" t="s">
        <v>93</v>
      </c>
      <c r="J8" s="27" t="s">
        <v>31</v>
      </c>
      <c r="K8" s="27" t="s">
        <v>32</v>
      </c>
      <c r="L8" s="29" t="s">
        <v>33</v>
      </c>
      <c r="M8" s="128"/>
    </row>
    <row r="9" spans="1:13" s="23" customFormat="1" ht="12.75" customHeight="1">
      <c r="A9" s="24" t="s">
        <v>0</v>
      </c>
      <c r="B9" s="140" t="s">
        <v>34</v>
      </c>
      <c r="C9" s="141"/>
      <c r="D9" s="142"/>
      <c r="E9" s="33"/>
      <c r="F9" s="130" t="s">
        <v>94</v>
      </c>
      <c r="G9" s="37" t="s">
        <v>38</v>
      </c>
      <c r="H9" s="27"/>
      <c r="I9" s="27" t="s">
        <v>95</v>
      </c>
      <c r="J9" s="27" t="s">
        <v>35</v>
      </c>
      <c r="K9" s="27" t="s">
        <v>36</v>
      </c>
      <c r="L9" s="29" t="s">
        <v>37</v>
      </c>
      <c r="M9" s="128"/>
    </row>
    <row r="10" spans="1:13" s="23" customFormat="1" ht="12.75">
      <c r="A10" s="24"/>
      <c r="B10" s="34"/>
      <c r="C10" s="35"/>
      <c r="D10" s="36"/>
      <c r="E10" s="24"/>
      <c r="F10" s="26"/>
      <c r="G10" s="37"/>
      <c r="H10" s="37" t="s">
        <v>96</v>
      </c>
      <c r="I10" s="27" t="s">
        <v>97</v>
      </c>
      <c r="J10" s="38" t="s">
        <v>96</v>
      </c>
      <c r="K10" s="39" t="s">
        <v>97</v>
      </c>
      <c r="L10" s="40" t="s">
        <v>39</v>
      </c>
      <c r="M10" s="128"/>
    </row>
    <row r="11" spans="1:13" s="44" customFormat="1" ht="13.5" thickBot="1">
      <c r="A11" s="41" t="s">
        <v>40</v>
      </c>
      <c r="B11" s="143" t="s">
        <v>41</v>
      </c>
      <c r="C11" s="144"/>
      <c r="D11" s="145"/>
      <c r="E11" s="41" t="s">
        <v>42</v>
      </c>
      <c r="F11" s="41" t="s">
        <v>43</v>
      </c>
      <c r="G11" s="41" t="s">
        <v>44</v>
      </c>
      <c r="H11" s="41" t="s">
        <v>45</v>
      </c>
      <c r="I11" s="42" t="s">
        <v>46</v>
      </c>
      <c r="J11" s="43" t="s">
        <v>47</v>
      </c>
      <c r="K11" s="43" t="s">
        <v>48</v>
      </c>
      <c r="L11" s="43" t="s">
        <v>49</v>
      </c>
      <c r="M11" s="131"/>
    </row>
    <row r="12" spans="1:13" s="10" customFormat="1" ht="13.5" customHeight="1">
      <c r="A12" s="146" t="s">
        <v>40</v>
      </c>
      <c r="B12" s="148" t="s">
        <v>50</v>
      </c>
      <c r="C12" s="149"/>
      <c r="D12" s="149"/>
      <c r="E12" s="17" t="s">
        <v>16</v>
      </c>
      <c r="F12" s="45"/>
      <c r="G12" s="46"/>
      <c r="H12" s="46"/>
      <c r="I12" s="46"/>
      <c r="J12" s="45"/>
      <c r="K12" s="45"/>
      <c r="L12" s="47"/>
      <c r="M12" s="127"/>
    </row>
    <row r="13" spans="1:13" s="10" customFormat="1" ht="13.5" customHeight="1">
      <c r="A13" s="147"/>
      <c r="B13" s="150" t="s">
        <v>51</v>
      </c>
      <c r="C13" s="151"/>
      <c r="D13" s="151"/>
      <c r="E13" s="48" t="s">
        <v>52</v>
      </c>
      <c r="F13" s="49">
        <v>4028.1</v>
      </c>
      <c r="G13" s="49"/>
      <c r="H13" s="49"/>
      <c r="I13" s="50">
        <f>IF(F13&lt;&gt;0,ROUND(H13/F13,2),)</f>
        <v>0</v>
      </c>
      <c r="J13" s="49">
        <v>4028.1</v>
      </c>
      <c r="K13" s="51">
        <f>IF(F13&lt;&gt;0,ROUND(J13/F13,2),)</f>
        <v>1</v>
      </c>
      <c r="L13" s="50">
        <f>IF(H13&lt;&gt;0,ROUND(J13/H13,2),)</f>
        <v>0</v>
      </c>
      <c r="M13" s="127"/>
    </row>
    <row r="14" spans="1:13" s="10" customFormat="1" ht="13.5" customHeight="1">
      <c r="A14" s="4" t="s">
        <v>41</v>
      </c>
      <c r="B14" s="152" t="s">
        <v>53</v>
      </c>
      <c r="C14" s="152"/>
      <c r="D14" s="152"/>
      <c r="E14" s="48" t="s">
        <v>52</v>
      </c>
      <c r="F14" s="52">
        <v>1417.9</v>
      </c>
      <c r="G14" s="52"/>
      <c r="H14" s="52"/>
      <c r="I14" s="50">
        <f>IF(F14&lt;&gt;0,ROUND(H14/F14,2),)</f>
        <v>0</v>
      </c>
      <c r="J14" s="52">
        <v>1417.9</v>
      </c>
      <c r="K14" s="51">
        <f>IF(F14&lt;&gt;0,ROUND(J14/F14,2),)</f>
        <v>1</v>
      </c>
      <c r="L14" s="50">
        <f>IF(H14&lt;&gt;0,ROUND(J14/H14,2),)</f>
        <v>0</v>
      </c>
      <c r="M14" s="127"/>
    </row>
    <row r="15" spans="1:13" s="10" customFormat="1" ht="16.5" customHeight="1">
      <c r="A15" s="4" t="s">
        <v>42</v>
      </c>
      <c r="B15" s="153" t="s">
        <v>54</v>
      </c>
      <c r="C15" s="153"/>
      <c r="D15" s="153"/>
      <c r="E15" s="53" t="s">
        <v>52</v>
      </c>
      <c r="F15" s="54">
        <f>ROUND(F16+F19+F20+F23,1)</f>
        <v>13613.9</v>
      </c>
      <c r="G15" s="54">
        <f>ROUND(G16+G19+G20+G23,1)</f>
        <v>0</v>
      </c>
      <c r="H15" s="54">
        <f>ROUND(H16+H19+H20+H23,1)</f>
        <v>0</v>
      </c>
      <c r="I15" s="50">
        <f>IF(F15&lt;&gt;0,ROUND(H15/F15,2),)</f>
        <v>0</v>
      </c>
      <c r="J15" s="54">
        <f>ROUND(J16+J19+J20+J23,1)</f>
        <v>13613.9</v>
      </c>
      <c r="K15" s="51">
        <f>IF(F15&lt;&gt;0,ROUND(J15/F15,2),)</f>
        <v>1</v>
      </c>
      <c r="L15" s="50">
        <f>IF(H15&lt;&gt;0,ROUND(J15/H15,2),)</f>
        <v>0</v>
      </c>
      <c r="M15" s="127"/>
    </row>
    <row r="16" spans="1:13" s="60" customFormat="1" ht="13.5" customHeight="1">
      <c r="A16" s="55" t="s">
        <v>55</v>
      </c>
      <c r="B16" s="154" t="s">
        <v>56</v>
      </c>
      <c r="C16" s="155"/>
      <c r="D16" s="156"/>
      <c r="E16" s="56" t="s">
        <v>52</v>
      </c>
      <c r="F16" s="57">
        <v>1899.6</v>
      </c>
      <c r="G16" s="57"/>
      <c r="H16" s="57"/>
      <c r="I16" s="58">
        <f>IF(F16&lt;&gt;0,ROUND(H16/F16,2),)</f>
        <v>0</v>
      </c>
      <c r="J16" s="57">
        <v>1899.6</v>
      </c>
      <c r="K16" s="59">
        <f>IF(F16&lt;&gt;0,ROUND(J16/F16,2),)</f>
        <v>1</v>
      </c>
      <c r="L16" s="58">
        <f>IF(H16&lt;&gt;0,ROUND(J16/H16,2),)</f>
        <v>0</v>
      </c>
      <c r="M16" s="127"/>
    </row>
    <row r="17" spans="1:13" s="10" customFormat="1" ht="13.5" customHeight="1">
      <c r="A17" s="61"/>
      <c r="B17" s="157" t="s">
        <v>57</v>
      </c>
      <c r="C17" s="158"/>
      <c r="D17" s="159"/>
      <c r="E17" s="62"/>
      <c r="F17" s="63"/>
      <c r="G17" s="64"/>
      <c r="H17" s="64"/>
      <c r="I17" s="65"/>
      <c r="J17" s="63"/>
      <c r="K17" s="63"/>
      <c r="L17" s="66"/>
      <c r="M17" s="127"/>
    </row>
    <row r="18" spans="1:13" s="60" customFormat="1" ht="13.5" customHeight="1">
      <c r="A18" s="67"/>
      <c r="B18" s="160" t="s">
        <v>58</v>
      </c>
      <c r="C18" s="161"/>
      <c r="D18" s="162"/>
      <c r="E18" s="68"/>
      <c r="F18" s="69"/>
      <c r="G18" s="70"/>
      <c r="H18" s="70"/>
      <c r="I18" s="71"/>
      <c r="J18" s="69"/>
      <c r="K18" s="69"/>
      <c r="L18" s="72"/>
      <c r="M18" s="127"/>
    </row>
    <row r="19" spans="1:13" s="10" customFormat="1" ht="13.5" customHeight="1">
      <c r="A19" s="21" t="s">
        <v>59</v>
      </c>
      <c r="B19" s="163" t="s">
        <v>60</v>
      </c>
      <c r="C19" s="164"/>
      <c r="D19" s="165"/>
      <c r="E19" s="73" t="s">
        <v>52</v>
      </c>
      <c r="F19" s="74">
        <v>7039</v>
      </c>
      <c r="G19" s="74"/>
      <c r="H19" s="74"/>
      <c r="I19" s="75">
        <f>IF(F19&lt;&gt;0,ROUND(H19/F19,2),)</f>
        <v>0</v>
      </c>
      <c r="J19" s="74">
        <v>7039</v>
      </c>
      <c r="K19" s="76">
        <f>IF(F19&lt;&gt;0,ROUND(J19/F19,2),)</f>
        <v>1</v>
      </c>
      <c r="L19" s="50">
        <f>IF(H19&lt;&gt;0,ROUND(J19/H19,2),)</f>
        <v>0</v>
      </c>
      <c r="M19" s="127"/>
    </row>
    <row r="20" spans="1:13" s="81" customFormat="1" ht="13.5" customHeight="1">
      <c r="A20" s="77" t="s">
        <v>61</v>
      </c>
      <c r="B20" s="154" t="s">
        <v>62</v>
      </c>
      <c r="C20" s="155"/>
      <c r="D20" s="156"/>
      <c r="E20" s="56" t="s">
        <v>52</v>
      </c>
      <c r="F20" s="78">
        <v>3426</v>
      </c>
      <c r="G20" s="78"/>
      <c r="H20" s="78"/>
      <c r="I20" s="79">
        <f>IF(F20&lt;&gt;0,ROUND(H20/F20,2),)</f>
        <v>0</v>
      </c>
      <c r="J20" s="78">
        <v>3426</v>
      </c>
      <c r="K20" s="80">
        <f>IF(F20&lt;&gt;0,ROUND(J20/F20,2),)</f>
        <v>1</v>
      </c>
      <c r="L20" s="58">
        <f>IF(H20&lt;&gt;0,ROUND(J20/H20,2),)</f>
        <v>0</v>
      </c>
      <c r="M20" s="127"/>
    </row>
    <row r="21" spans="1:13" s="10" customFormat="1" ht="13.5" customHeight="1">
      <c r="A21" s="82"/>
      <c r="B21" s="157" t="s">
        <v>63</v>
      </c>
      <c r="C21" s="158"/>
      <c r="D21" s="158"/>
      <c r="E21" s="83"/>
      <c r="F21" s="84"/>
      <c r="G21" s="85"/>
      <c r="H21" s="84"/>
      <c r="I21" s="86"/>
      <c r="J21" s="84"/>
      <c r="K21" s="84"/>
      <c r="L21" s="66"/>
      <c r="M21" s="127"/>
    </row>
    <row r="22" spans="1:13" s="10" customFormat="1" ht="13.5" customHeight="1">
      <c r="A22" s="87"/>
      <c r="B22" s="160" t="s">
        <v>64</v>
      </c>
      <c r="C22" s="161"/>
      <c r="D22" s="162"/>
      <c r="E22" s="68"/>
      <c r="F22" s="88"/>
      <c r="G22" s="88"/>
      <c r="H22" s="88"/>
      <c r="I22" s="89"/>
      <c r="J22" s="88"/>
      <c r="K22" s="88"/>
      <c r="L22" s="72"/>
      <c r="M22" s="127"/>
    </row>
    <row r="23" spans="1:13" s="10" customFormat="1" ht="13.5" customHeight="1">
      <c r="A23" s="87" t="s">
        <v>65</v>
      </c>
      <c r="B23" s="163" t="s">
        <v>66</v>
      </c>
      <c r="C23" s="164"/>
      <c r="D23" s="165"/>
      <c r="E23" s="53" t="s">
        <v>52</v>
      </c>
      <c r="F23" s="90">
        <v>1249.3</v>
      </c>
      <c r="G23" s="91"/>
      <c r="H23" s="91"/>
      <c r="I23" s="75">
        <f>IF(F23&lt;&gt;0,ROUND(H23/F23,2),)</f>
        <v>0</v>
      </c>
      <c r="J23" s="90">
        <v>1249.3</v>
      </c>
      <c r="K23" s="76">
        <f>IF(F23&lt;&gt;0,ROUND(J23/F23,2),)</f>
        <v>1</v>
      </c>
      <c r="L23" s="50">
        <f>IF(H23&lt;&gt;0,ROUND(J23/H23,2),)</f>
        <v>0</v>
      </c>
      <c r="M23" s="127"/>
    </row>
    <row r="24" spans="1:13" s="10" customFormat="1" ht="13.5" customHeight="1">
      <c r="A24" s="87" t="s">
        <v>43</v>
      </c>
      <c r="B24" s="163" t="s">
        <v>67</v>
      </c>
      <c r="C24" s="164"/>
      <c r="D24" s="165"/>
      <c r="E24" s="53" t="s">
        <v>52</v>
      </c>
      <c r="F24" s="92">
        <f>ROUND(F13+F14+F15,1)</f>
        <v>19059.9</v>
      </c>
      <c r="G24" s="92">
        <f>ROUND(G13+G14+G15,1)</f>
        <v>0</v>
      </c>
      <c r="H24" s="92">
        <f>ROUND(H13+H14+H15,1)</f>
        <v>0</v>
      </c>
      <c r="I24" s="75">
        <f>IF(F24&lt;&gt;0,ROUND(H24/F24,2),)</f>
        <v>0</v>
      </c>
      <c r="J24" s="92">
        <f>ROUND(J13+J14+J15,1)</f>
        <v>19059.9</v>
      </c>
      <c r="K24" s="76">
        <f>IF(F24&lt;&gt;0,ROUND(J24/F24,2),)</f>
        <v>1</v>
      </c>
      <c r="L24" s="50">
        <f>IF(H24&lt;&gt;0,ROUND(J24/H24,2),)</f>
        <v>0</v>
      </c>
      <c r="M24" s="127"/>
    </row>
    <row r="25" spans="1:13" s="10" customFormat="1" ht="13.5" customHeight="1">
      <c r="A25" s="93" t="s">
        <v>44</v>
      </c>
      <c r="B25" s="154" t="s">
        <v>68</v>
      </c>
      <c r="C25" s="155"/>
      <c r="D25" s="156"/>
      <c r="E25" s="17" t="s">
        <v>1</v>
      </c>
      <c r="F25" s="94">
        <f>F45/F44*100</f>
        <v>5.1986989423374785</v>
      </c>
      <c r="G25" s="94"/>
      <c r="H25" s="94"/>
      <c r="I25" s="94"/>
      <c r="J25" s="94">
        <f>J45/J44*100</f>
        <v>5.1986989423374785</v>
      </c>
      <c r="K25" s="95"/>
      <c r="L25" s="96"/>
      <c r="M25" s="127"/>
    </row>
    <row r="26" spans="1:13" s="10" customFormat="1" ht="13.5" customHeight="1">
      <c r="A26" s="82"/>
      <c r="B26" s="157" t="s">
        <v>69</v>
      </c>
      <c r="C26" s="158"/>
      <c r="D26" s="159"/>
      <c r="E26" s="97"/>
      <c r="F26" s="64"/>
      <c r="G26" s="98"/>
      <c r="H26" s="99">
        <v>0</v>
      </c>
      <c r="I26" s="65"/>
      <c r="J26" s="64"/>
      <c r="K26" s="64"/>
      <c r="L26" s="65"/>
      <c r="M26" s="127"/>
    </row>
    <row r="27" spans="1:13" s="10" customFormat="1" ht="13.5" customHeight="1">
      <c r="A27" s="100"/>
      <c r="B27" s="160" t="s">
        <v>70</v>
      </c>
      <c r="C27" s="161"/>
      <c r="D27" s="162"/>
      <c r="E27" s="101"/>
      <c r="F27" s="70"/>
      <c r="G27" s="102"/>
      <c r="H27" s="103"/>
      <c r="I27" s="71"/>
      <c r="J27" s="70"/>
      <c r="K27" s="70"/>
      <c r="L27" s="71"/>
      <c r="M27" s="127"/>
    </row>
    <row r="28" spans="1:13" s="10" customFormat="1" ht="13.5" customHeight="1">
      <c r="A28" s="93" t="s">
        <v>45</v>
      </c>
      <c r="B28" s="157" t="s">
        <v>71</v>
      </c>
      <c r="C28" s="158"/>
      <c r="D28" s="159"/>
      <c r="E28" s="24" t="s">
        <v>52</v>
      </c>
      <c r="F28" s="104">
        <f>F24*F25/100</f>
        <v>990.8668197105812</v>
      </c>
      <c r="G28" s="104">
        <f>G24*G25/100</f>
        <v>0</v>
      </c>
      <c r="H28" s="104">
        <f>H24*H25/100</f>
        <v>0</v>
      </c>
      <c r="I28" s="79">
        <f>IF(F28&lt;&gt;0,ROUND(H28/F28,2),)</f>
        <v>0</v>
      </c>
      <c r="J28" s="104">
        <f>J24*J25/100</f>
        <v>990.8668197105812</v>
      </c>
      <c r="K28" s="80">
        <f>IF(F28&lt;&gt;0,ROUND(J28/F28,2),)</f>
        <v>1</v>
      </c>
      <c r="L28" s="58">
        <f>IF(H28&lt;&gt;0,ROUND(J28/H28,2),)</f>
        <v>0</v>
      </c>
      <c r="M28" s="127"/>
    </row>
    <row r="29" spans="1:13" s="10" customFormat="1" ht="13.5" customHeight="1">
      <c r="A29" s="100"/>
      <c r="B29" s="160" t="s">
        <v>72</v>
      </c>
      <c r="C29" s="161"/>
      <c r="D29" s="161"/>
      <c r="E29" s="101"/>
      <c r="F29" s="70"/>
      <c r="G29" s="102"/>
      <c r="H29" s="103"/>
      <c r="I29" s="71">
        <f>IF(F29&lt;&gt;0,ROUND(H29/F29,2),)</f>
        <v>0</v>
      </c>
      <c r="J29" s="70"/>
      <c r="K29" s="70"/>
      <c r="L29" s="71"/>
      <c r="M29" s="127"/>
    </row>
    <row r="30" spans="1:13" s="10" customFormat="1" ht="13.5" customHeight="1">
      <c r="A30" s="105" t="s">
        <v>46</v>
      </c>
      <c r="B30" s="152" t="s">
        <v>73</v>
      </c>
      <c r="C30" s="152"/>
      <c r="D30" s="152"/>
      <c r="E30" s="48" t="s">
        <v>52</v>
      </c>
      <c r="F30" s="52">
        <v>52.2</v>
      </c>
      <c r="G30" s="52"/>
      <c r="H30" s="52"/>
      <c r="I30" s="75">
        <f>IF(F30&lt;&gt;0,ROUND(H30/F30,2),)</f>
        <v>0</v>
      </c>
      <c r="J30" s="52">
        <v>52.2</v>
      </c>
      <c r="K30" s="76">
        <f>IF(F30&lt;&gt;0,ROUND(J30/F30,2),)</f>
        <v>1</v>
      </c>
      <c r="L30" s="50">
        <f>IF(H30&lt;&gt;0,ROUND(J30/H30,2),)</f>
        <v>0</v>
      </c>
      <c r="M30" s="127"/>
    </row>
    <row r="31" spans="1:13" s="10" customFormat="1" ht="5.25" customHeight="1" hidden="1">
      <c r="A31" s="53" t="s">
        <v>16</v>
      </c>
      <c r="B31" s="166"/>
      <c r="C31" s="166"/>
      <c r="D31" s="166"/>
      <c r="E31" s="53"/>
      <c r="F31" s="106"/>
      <c r="G31" s="106"/>
      <c r="H31" s="106"/>
      <c r="I31" s="107">
        <f>IF(F31&lt;&gt;0,ROUND(H31/F31,2),)</f>
        <v>0</v>
      </c>
      <c r="J31" s="106"/>
      <c r="K31" s="54">
        <f>IF(F31&lt;&gt;0,ROUND(J31/F31,2),)</f>
        <v>0</v>
      </c>
      <c r="L31" s="50">
        <f>IF(H31&lt;&gt;0,ROUND(J31/H31,2),)</f>
        <v>0</v>
      </c>
      <c r="M31" s="127"/>
    </row>
    <row r="32" spans="1:13" s="81" customFormat="1" ht="13.5" customHeight="1">
      <c r="A32" s="77" t="s">
        <v>47</v>
      </c>
      <c r="B32" s="167" t="s">
        <v>74</v>
      </c>
      <c r="C32" s="168"/>
      <c r="D32" s="169"/>
      <c r="E32" s="56" t="s">
        <v>52</v>
      </c>
      <c r="F32" s="108">
        <f>F28+F30</f>
        <v>1043.0668197105813</v>
      </c>
      <c r="G32" s="108">
        <f>G28+G30</f>
        <v>0</v>
      </c>
      <c r="H32" s="108">
        <f>H28+H30</f>
        <v>0</v>
      </c>
      <c r="I32" s="79">
        <f>IF(F32&lt;&gt;0,ROUND(H32/F32,2),)</f>
        <v>0</v>
      </c>
      <c r="J32" s="108">
        <f>J28+J30</f>
        <v>1043.0668197105813</v>
      </c>
      <c r="K32" s="80">
        <f>IF(F32&lt;&gt;0,ROUND(J32/F32,2),)</f>
        <v>1</v>
      </c>
      <c r="L32" s="58">
        <f>IF(H32&lt;&gt;0,ROUND(J32/H32,2),)</f>
        <v>0</v>
      </c>
      <c r="M32" s="127"/>
    </row>
    <row r="33" spans="1:13" s="10" customFormat="1" ht="15" customHeight="1">
      <c r="A33" s="100"/>
      <c r="B33" s="170" t="s">
        <v>75</v>
      </c>
      <c r="C33" s="171"/>
      <c r="D33" s="171"/>
      <c r="E33" s="109"/>
      <c r="F33" s="110"/>
      <c r="G33" s="111"/>
      <c r="H33" s="112"/>
      <c r="I33" s="113"/>
      <c r="J33" s="110"/>
      <c r="K33" s="110"/>
      <c r="L33" s="114"/>
      <c r="M33" s="127"/>
    </row>
    <row r="34" spans="1:13" s="10" customFormat="1" ht="15.75" customHeight="1">
      <c r="A34" s="105" t="s">
        <v>48</v>
      </c>
      <c r="B34" s="172" t="s">
        <v>76</v>
      </c>
      <c r="C34" s="172"/>
      <c r="D34" s="172"/>
      <c r="E34" s="53" t="s">
        <v>1</v>
      </c>
      <c r="F34" s="52">
        <v>10</v>
      </c>
      <c r="G34" s="52"/>
      <c r="H34" s="52"/>
      <c r="I34" s="75">
        <f aca="true" t="shared" si="0" ref="I34:I41">IF(F34&lt;&gt;0,ROUND(H34/F34,2),)</f>
        <v>0</v>
      </c>
      <c r="J34" s="52">
        <v>10</v>
      </c>
      <c r="K34" s="76">
        <f aca="true" t="shared" si="1" ref="K34:K42">IF(F34&lt;&gt;0,ROUND(J34/F34,2),)</f>
        <v>1</v>
      </c>
      <c r="L34" s="50">
        <f aca="true" t="shared" si="2" ref="L34:L41">IF(H34&lt;&gt;0,ROUND(J34/H34,2),)</f>
        <v>0</v>
      </c>
      <c r="M34" s="127"/>
    </row>
    <row r="35" spans="1:13" s="10" customFormat="1" ht="15.75" customHeight="1">
      <c r="A35" s="105" t="s">
        <v>49</v>
      </c>
      <c r="B35" s="172" t="s">
        <v>77</v>
      </c>
      <c r="C35" s="172"/>
      <c r="D35" s="172"/>
      <c r="E35" s="48" t="s">
        <v>52</v>
      </c>
      <c r="F35" s="115">
        <f>F32*F34/100</f>
        <v>104.30668197105814</v>
      </c>
      <c r="G35" s="75">
        <f>G36-G32</f>
        <v>0</v>
      </c>
      <c r="H35" s="52"/>
      <c r="I35" s="75">
        <f t="shared" si="0"/>
        <v>0</v>
      </c>
      <c r="J35" s="115">
        <f>J32*J34/100</f>
        <v>104.30668197105814</v>
      </c>
      <c r="K35" s="76">
        <f t="shared" si="1"/>
        <v>1</v>
      </c>
      <c r="L35" s="50">
        <f t="shared" si="2"/>
        <v>0</v>
      </c>
      <c r="M35" s="127"/>
    </row>
    <row r="36" spans="1:13" s="10" customFormat="1" ht="15">
      <c r="A36" s="105" t="s">
        <v>78</v>
      </c>
      <c r="B36" s="152" t="s">
        <v>79</v>
      </c>
      <c r="C36" s="152"/>
      <c r="D36" s="152"/>
      <c r="E36" s="48" t="s">
        <v>52</v>
      </c>
      <c r="F36" s="75">
        <f>F32+F35</f>
        <v>1147.3735016816395</v>
      </c>
      <c r="G36" s="76">
        <f>ROUND(G38*G40/1000,2)</f>
        <v>0</v>
      </c>
      <c r="H36" s="75">
        <f>H32+H35</f>
        <v>0</v>
      </c>
      <c r="I36" s="75">
        <f t="shared" si="0"/>
        <v>0</v>
      </c>
      <c r="J36" s="75">
        <f>J32+J35</f>
        <v>1147.3735016816395</v>
      </c>
      <c r="K36" s="76">
        <f t="shared" si="1"/>
        <v>1</v>
      </c>
      <c r="L36" s="50">
        <f t="shared" si="2"/>
        <v>0</v>
      </c>
      <c r="M36" s="127"/>
    </row>
    <row r="37" spans="1:13" s="10" customFormat="1" ht="15">
      <c r="A37" s="105" t="s">
        <v>80</v>
      </c>
      <c r="B37" s="152" t="s">
        <v>4</v>
      </c>
      <c r="C37" s="152"/>
      <c r="D37" s="152"/>
      <c r="E37" s="48" t="s">
        <v>5</v>
      </c>
      <c r="F37" s="52">
        <v>208.9</v>
      </c>
      <c r="G37" s="52"/>
      <c r="H37" s="52"/>
      <c r="I37" s="75">
        <f t="shared" si="0"/>
        <v>0</v>
      </c>
      <c r="J37" s="52">
        <v>208.9</v>
      </c>
      <c r="K37" s="76">
        <f t="shared" si="1"/>
        <v>1</v>
      </c>
      <c r="L37" s="50">
        <f t="shared" si="2"/>
        <v>0</v>
      </c>
      <c r="M37" s="127"/>
    </row>
    <row r="38" spans="1:13" s="10" customFormat="1" ht="15">
      <c r="A38" s="105" t="s">
        <v>81</v>
      </c>
      <c r="B38" s="173" t="s">
        <v>82</v>
      </c>
      <c r="C38" s="173"/>
      <c r="D38" s="173"/>
      <c r="E38" s="48" t="s">
        <v>83</v>
      </c>
      <c r="F38" s="116">
        <f>IF(F37&lt;&gt;0,ROUND(F36*1000/F37/12,2),)</f>
        <v>457.7</v>
      </c>
      <c r="G38" s="116"/>
      <c r="H38" s="116">
        <f>IF(H37&lt;&gt;0,ROUND(H36*1000/H37/12,2),)</f>
        <v>0</v>
      </c>
      <c r="I38" s="75"/>
      <c r="J38" s="132">
        <f>IF(J37&lt;&gt;0,ROUND(J36*1000/J37/12,2),)</f>
        <v>457.7</v>
      </c>
      <c r="K38" s="76">
        <f t="shared" si="1"/>
        <v>1</v>
      </c>
      <c r="L38" s="50">
        <f t="shared" si="2"/>
        <v>0</v>
      </c>
      <c r="M38" s="127"/>
    </row>
    <row r="39" spans="1:13" s="10" customFormat="1" ht="15">
      <c r="A39" s="105" t="s">
        <v>84</v>
      </c>
      <c r="B39" s="152" t="s">
        <v>6</v>
      </c>
      <c r="C39" s="152"/>
      <c r="D39" s="152"/>
      <c r="E39" s="48" t="s">
        <v>52</v>
      </c>
      <c r="F39" s="52">
        <v>1000.56</v>
      </c>
      <c r="G39" s="76">
        <f>ROUND(G41*G40/1000,2)</f>
        <v>0</v>
      </c>
      <c r="H39" s="52"/>
      <c r="I39" s="75">
        <f t="shared" si="0"/>
        <v>0</v>
      </c>
      <c r="J39" s="52">
        <v>729.71</v>
      </c>
      <c r="K39" s="76">
        <f t="shared" si="1"/>
        <v>0.73</v>
      </c>
      <c r="L39" s="50">
        <f t="shared" si="2"/>
        <v>0</v>
      </c>
      <c r="M39" s="127"/>
    </row>
    <row r="40" spans="1:13" s="10" customFormat="1" ht="15.75" customHeight="1">
      <c r="A40" s="105" t="s">
        <v>85</v>
      </c>
      <c r="B40" s="152" t="s">
        <v>7</v>
      </c>
      <c r="C40" s="152"/>
      <c r="D40" s="152"/>
      <c r="E40" s="48" t="s">
        <v>86</v>
      </c>
      <c r="F40" s="52">
        <v>22907</v>
      </c>
      <c r="G40" s="52"/>
      <c r="H40" s="52"/>
      <c r="I40" s="75">
        <f t="shared" si="0"/>
        <v>0</v>
      </c>
      <c r="J40" s="52">
        <v>22907</v>
      </c>
      <c r="K40" s="76">
        <f t="shared" si="1"/>
        <v>1</v>
      </c>
      <c r="L40" s="50">
        <f t="shared" si="2"/>
        <v>0</v>
      </c>
      <c r="M40" s="127"/>
    </row>
    <row r="41" spans="1:13" s="81" customFormat="1" ht="17.25" customHeight="1">
      <c r="A41" s="4" t="s">
        <v>87</v>
      </c>
      <c r="B41" s="174" t="s">
        <v>8</v>
      </c>
      <c r="C41" s="174"/>
      <c r="D41" s="174"/>
      <c r="E41" s="48" t="s">
        <v>9</v>
      </c>
      <c r="F41" s="116">
        <f>IF(F40&lt;&gt;0,ROUND(F39*1000/F40,2),)</f>
        <v>43.68</v>
      </c>
      <c r="G41" s="116"/>
      <c r="H41" s="116">
        <f>IF(H40&lt;&gt;0,ROUND(H39*1000/H40,2),)</f>
        <v>0</v>
      </c>
      <c r="I41" s="75">
        <f t="shared" si="0"/>
        <v>0</v>
      </c>
      <c r="J41" s="132">
        <f>IF(J40&lt;&gt;0,ROUND(J39*1000/J40,2),)</f>
        <v>31.86</v>
      </c>
      <c r="K41" s="76">
        <f t="shared" si="1"/>
        <v>0.73</v>
      </c>
      <c r="L41" s="50">
        <f t="shared" si="2"/>
        <v>0</v>
      </c>
      <c r="M41" s="127"/>
    </row>
    <row r="42" spans="1:13" s="81" customFormat="1" ht="28.5" customHeight="1">
      <c r="A42" s="133" t="s">
        <v>98</v>
      </c>
      <c r="B42" s="180" t="s">
        <v>99</v>
      </c>
      <c r="C42" s="181"/>
      <c r="D42" s="182"/>
      <c r="E42" s="48" t="s">
        <v>9</v>
      </c>
      <c r="F42" s="125">
        <f>IF(F40&lt;&gt;0,ROUND((F36+F39)*1000/F40,2),)</f>
        <v>93.77</v>
      </c>
      <c r="G42" s="116"/>
      <c r="H42" s="116"/>
      <c r="I42" s="107"/>
      <c r="J42" s="125">
        <f>IF(J40&lt;&gt;0,ROUND((J36+J39)*1000/J40,2),)</f>
        <v>81.94</v>
      </c>
      <c r="K42" s="76">
        <f t="shared" si="1"/>
        <v>0.87</v>
      </c>
      <c r="L42" s="107"/>
      <c r="M42" s="127"/>
    </row>
    <row r="43" spans="1:13" ht="15">
      <c r="A43" s="177" t="s">
        <v>2</v>
      </c>
      <c r="B43" s="178"/>
      <c r="C43" s="178"/>
      <c r="D43" s="117"/>
      <c r="E43" s="117"/>
      <c r="F43" s="118"/>
      <c r="G43" s="118"/>
      <c r="H43" s="118"/>
      <c r="I43" s="119"/>
      <c r="J43" s="118"/>
      <c r="K43" s="118"/>
      <c r="L43" s="120"/>
      <c r="M43" s="127"/>
    </row>
    <row r="44" spans="1:13" ht="15">
      <c r="A44" s="179" t="s">
        <v>88</v>
      </c>
      <c r="B44" s="179"/>
      <c r="C44" s="179"/>
      <c r="D44" s="179"/>
      <c r="E44" s="3" t="s">
        <v>3</v>
      </c>
      <c r="F44" s="90">
        <v>451940</v>
      </c>
      <c r="G44" s="90"/>
      <c r="H44" s="90"/>
      <c r="I44" s="50">
        <f>IF(F44&lt;&gt;0,ROUND(H44/F44,2),)</f>
        <v>0</v>
      </c>
      <c r="J44" s="90">
        <v>451940</v>
      </c>
      <c r="K44" s="51">
        <f>IF(F44&lt;&gt;0,ROUND(J44/F44,2),)</f>
        <v>1</v>
      </c>
      <c r="L44" s="50">
        <f>IF(H44&lt;&gt;0,ROUND(J44/H44,2),)</f>
        <v>0</v>
      </c>
      <c r="M44" s="127"/>
    </row>
    <row r="45" spans="1:13" ht="15">
      <c r="A45" s="179" t="s">
        <v>89</v>
      </c>
      <c r="B45" s="179"/>
      <c r="C45" s="179"/>
      <c r="D45" s="179"/>
      <c r="E45" s="3" t="s">
        <v>3</v>
      </c>
      <c r="F45" s="121">
        <f>F40+F46</f>
        <v>23495</v>
      </c>
      <c r="G45" s="90"/>
      <c r="H45" s="90"/>
      <c r="I45" s="50">
        <f>IF(F45&lt;&gt;0,ROUND(H45/F45,2),)</f>
        <v>0</v>
      </c>
      <c r="J45" s="121">
        <f>J40+J46</f>
        <v>23495</v>
      </c>
      <c r="K45" s="51">
        <f>IF(F45&lt;&gt;0,ROUND(J45/F45,2),)</f>
        <v>1</v>
      </c>
      <c r="L45" s="50">
        <f>IF(H45&lt;&gt;0,ROUND(J45/H45,2),)</f>
        <v>0</v>
      </c>
      <c r="M45" s="127"/>
    </row>
    <row r="46" spans="1:13" ht="15">
      <c r="A46" s="179" t="s">
        <v>90</v>
      </c>
      <c r="B46" s="179"/>
      <c r="C46" s="179"/>
      <c r="D46" s="179"/>
      <c r="E46" s="3" t="s">
        <v>3</v>
      </c>
      <c r="F46" s="90">
        <v>588</v>
      </c>
      <c r="G46" s="90"/>
      <c r="H46" s="90"/>
      <c r="I46" s="122">
        <f>IF(F46&lt;&gt;0,ROUND(H46/F46,2),)</f>
        <v>0</v>
      </c>
      <c r="J46" s="90">
        <v>588</v>
      </c>
      <c r="K46" s="51">
        <f>IF(F46&lt;&gt;0,ROUND(J46/F46,2),)</f>
        <v>1</v>
      </c>
      <c r="L46" s="50">
        <f>IF(H46&lt;&gt;0,ROUND(J46/H46,2),)</f>
        <v>0</v>
      </c>
      <c r="M46" s="127"/>
    </row>
    <row r="47" spans="1:13" ht="15">
      <c r="A47" s="6" t="s">
        <v>10</v>
      </c>
      <c r="B47" s="123"/>
      <c r="C47" s="123"/>
      <c r="D47" s="7"/>
      <c r="E47" s="3" t="s">
        <v>1</v>
      </c>
      <c r="F47" s="90">
        <v>2.5</v>
      </c>
      <c r="G47" s="90"/>
      <c r="H47" s="90"/>
      <c r="I47" s="124"/>
      <c r="J47" s="90">
        <v>2.5</v>
      </c>
      <c r="K47" s="51">
        <f>IF(F47&lt;&gt;0,ROUND(J47/F47,2),)</f>
        <v>1</v>
      </c>
      <c r="L47" s="50">
        <f>IF(H47&lt;&gt;0,ROUND(J47/H47,2),)</f>
        <v>0</v>
      </c>
      <c r="M47" s="127"/>
    </row>
    <row r="48" spans="2:4" ht="12.75">
      <c r="B48" s="175"/>
      <c r="C48" s="175"/>
      <c r="D48" s="175"/>
    </row>
    <row r="49" spans="2:8" ht="12.75">
      <c r="B49" s="176"/>
      <c r="C49" s="176"/>
      <c r="D49" s="176"/>
      <c r="E49" s="176"/>
      <c r="F49" s="176"/>
      <c r="G49" s="176"/>
      <c r="H49" s="176"/>
    </row>
  </sheetData>
  <sheetProtection/>
  <mergeCells count="45">
    <mergeCell ref="B40:D40"/>
    <mergeCell ref="B41:D41"/>
    <mergeCell ref="A46:D46"/>
    <mergeCell ref="B48:D48"/>
    <mergeCell ref="B49:H49"/>
    <mergeCell ref="B42:D42"/>
    <mergeCell ref="A43:C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1:D11"/>
    <mergeCell ref="A12:A13"/>
    <mergeCell ref="B12:D12"/>
    <mergeCell ref="B13:D13"/>
    <mergeCell ref="B14:D14"/>
    <mergeCell ref="B15:D15"/>
    <mergeCell ref="D1:F1"/>
    <mergeCell ref="A2:I2"/>
    <mergeCell ref="B3:J3"/>
    <mergeCell ref="J6:L6"/>
    <mergeCell ref="B7:D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w2krek6</dc:creator>
  <cp:keywords/>
  <dc:description/>
  <cp:lastModifiedBy>nikulina_zs</cp:lastModifiedBy>
  <cp:lastPrinted>2012-12-13T11:32:40Z</cp:lastPrinted>
  <dcterms:created xsi:type="dcterms:W3CDTF">2011-05-10T07:47:08Z</dcterms:created>
  <dcterms:modified xsi:type="dcterms:W3CDTF">2013-10-30T12:26:38Z</dcterms:modified>
  <cp:category/>
  <cp:version/>
  <cp:contentType/>
  <cp:contentStatus/>
</cp:coreProperties>
</file>